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xavi\Moduls\M05\"/>
    </mc:Choice>
  </mc:AlternateContent>
  <xr:revisionPtr revIDLastSave="0" documentId="13_ncr:1_{DA19ACE6-F4D2-461C-B04D-E5B6881B9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4" l="1"/>
  <c r="H32" i="4" s="1"/>
  <c r="L32" i="4" s="1"/>
  <c r="L13" i="4" s="1"/>
  <c r="E31" i="4"/>
  <c r="H31" i="4" s="1"/>
  <c r="L31" i="4" s="1"/>
  <c r="D22" i="4"/>
  <c r="L22" i="4" s="1"/>
  <c r="M22" i="4" s="1"/>
  <c r="D21" i="4"/>
  <c r="E21" i="4" s="1"/>
  <c r="L20" i="4"/>
  <c r="M20" i="4" s="1"/>
  <c r="J20" i="4"/>
  <c r="H20" i="4"/>
  <c r="F20" i="4"/>
  <c r="E20" i="4"/>
  <c r="N8" i="4"/>
  <c r="G20" i="4" s="1"/>
  <c r="N7" i="4"/>
  <c r="L6" i="4"/>
  <c r="D23" i="4" l="1"/>
  <c r="F23" i="4" s="1"/>
  <c r="F21" i="4"/>
  <c r="L21" i="4"/>
  <c r="M21" i="4" s="1"/>
  <c r="K20" i="4"/>
  <c r="L33" i="4"/>
  <c r="L34" i="4" s="1"/>
  <c r="L12" i="4"/>
  <c r="D24" i="4"/>
  <c r="L23" i="4"/>
  <c r="M23" i="4" s="1"/>
  <c r="M6" i="4"/>
  <c r="L7" i="4"/>
  <c r="I20" i="4"/>
  <c r="L8" i="4"/>
  <c r="E22" i="4"/>
  <c r="F22" i="4"/>
  <c r="E23" i="4" l="1"/>
  <c r="L14" i="4"/>
  <c r="L15" i="4" s="1"/>
  <c r="E24" i="4"/>
  <c r="D25" i="4"/>
  <c r="L24" i="4"/>
  <c r="M24" i="4" s="1"/>
  <c r="F24" i="4"/>
  <c r="M7" i="4"/>
  <c r="M8" i="4"/>
  <c r="G22" i="4" s="1"/>
  <c r="I22" i="4" s="1"/>
  <c r="G25" i="4" l="1"/>
  <c r="G24" i="4"/>
  <c r="G23" i="4"/>
  <c r="I23" i="4" s="1"/>
  <c r="L25" i="4"/>
  <c r="M25" i="4" s="1"/>
  <c r="F25" i="4"/>
  <c r="E25" i="4"/>
  <c r="D26" i="4"/>
  <c r="H23" i="4"/>
  <c r="J23" i="4" s="1"/>
  <c r="K23" i="4" s="1"/>
  <c r="H24" i="4"/>
  <c r="J24" i="4" s="1"/>
  <c r="K24" i="4" s="1"/>
  <c r="H21" i="4"/>
  <c r="J21" i="4" s="1"/>
  <c r="K21" i="4" s="1"/>
  <c r="H22" i="4"/>
  <c r="J22" i="4" s="1"/>
  <c r="K22" i="4" s="1"/>
  <c r="H25" i="4"/>
  <c r="G21" i="4"/>
  <c r="I21" i="4" s="1"/>
  <c r="I24" i="4"/>
  <c r="I25" i="4" l="1"/>
  <c r="D27" i="4"/>
  <c r="L26" i="4"/>
  <c r="M26" i="4" s="1"/>
  <c r="F26" i="4"/>
  <c r="E26" i="4"/>
  <c r="J25" i="4"/>
  <c r="K25" i="4" s="1"/>
  <c r="H26" i="4"/>
  <c r="G26" i="4"/>
  <c r="I26" i="4" l="1"/>
  <c r="J26" i="4"/>
  <c r="K26" i="4" s="1"/>
  <c r="E27" i="4"/>
  <c r="D28" i="4"/>
  <c r="L27" i="4"/>
  <c r="M27" i="4" s="1"/>
  <c r="F27" i="4"/>
  <c r="G27" i="4"/>
  <c r="H27" i="4"/>
  <c r="J27" i="4" l="1"/>
  <c r="K27" i="4" s="1"/>
  <c r="L28" i="4"/>
  <c r="M28" i="4" s="1"/>
  <c r="F28" i="4"/>
  <c r="E28" i="4"/>
  <c r="D29" i="4"/>
  <c r="G28" i="4"/>
  <c r="H28" i="4"/>
  <c r="I27" i="4"/>
  <c r="J28" i="4" l="1"/>
  <c r="K28" i="4" s="1"/>
  <c r="L29" i="4"/>
  <c r="M29" i="4" s="1"/>
  <c r="F29" i="4"/>
  <c r="E29" i="4"/>
  <c r="H29" i="4"/>
  <c r="G29" i="4"/>
  <c r="I28" i="4"/>
  <c r="I29" i="4" l="1"/>
  <c r="J29" i="4"/>
  <c r="K29" i="4" s="1"/>
</calcChain>
</file>

<file path=xl/sharedStrings.xml><?xml version="1.0" encoding="utf-8"?>
<sst xmlns="http://schemas.openxmlformats.org/spreadsheetml/2006/main" count="55" uniqueCount="44">
  <si>
    <t>Volum</t>
  </si>
  <si>
    <t>Motllo</t>
  </si>
  <si>
    <t>Material</t>
  </si>
  <si>
    <t>Força</t>
  </si>
  <si>
    <t>P injecció</t>
  </si>
  <si>
    <t>Total Colada</t>
  </si>
  <si>
    <t>peces en 1'</t>
  </si>
  <si>
    <t>Canal Pr</t>
  </si>
  <si>
    <t>Canal Pi</t>
  </si>
  <si>
    <t>Longitud</t>
  </si>
  <si>
    <t>=</t>
  </si>
  <si>
    <t>V</t>
  </si>
  <si>
    <t>S</t>
  </si>
  <si>
    <t>Paret</t>
  </si>
  <si>
    <t>Superfície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</si>
  <si>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</si>
  <si>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</si>
  <si>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</si>
  <si>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</si>
  <si>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</si>
  <si>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</si>
  <si>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</si>
  <si>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</si>
  <si>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</si>
  <si>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</si>
  <si>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</si>
  <si>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Pres. injecció</t>
  </si>
  <si>
    <t>T total injectat</t>
  </si>
  <si>
    <t>Nº Cavitats</t>
  </si>
  <si>
    <t>Abeura</t>
  </si>
  <si>
    <t>Cap. injecció</t>
  </si>
  <si>
    <t>Força Tancament</t>
  </si>
  <si>
    <t>Màquina (Limitacions)</t>
  </si>
  <si>
    <t>Cap fusió</t>
  </si>
  <si>
    <t>Diàmetre</t>
  </si>
  <si>
    <t>LDPE</t>
  </si>
  <si>
    <t>Peça</t>
  </si>
  <si>
    <t>Mq</t>
  </si>
  <si>
    <t>Força Tancam</t>
  </si>
  <si>
    <t>Ca + Abeur</t>
  </si>
  <si>
    <t>Pec</t>
  </si>
  <si>
    <t>Nombre</t>
  </si>
  <si>
    <t>Inj</t>
  </si>
  <si>
    <t>Peces  a injectar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</si>
</sst>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\ &quot;cm2&quot;"/>
    <numFmt numFmtId="165" formatCode="0\ &quot;cm3&quot;"/>
    <numFmt numFmtId="166" formatCode="0\ &quot;cm3 / 1'&quot;"/>
    <numFmt numFmtId="167" formatCode="0.0\ &quot;Seg&quot;"/>
    <numFmt numFmtId="168" formatCode="0.00\ &quot;cm3&quot;"/>
    <numFmt numFmtId="169" formatCode="0.0"/>
    <numFmt numFmtId="170" formatCode="0.0\ &quot;mm&quot;"/>
    <numFmt numFmtId="171" formatCode="0\ &quot;mm&quot;"/>
    <numFmt numFmtId="172" formatCode="0.0\ &quot;cm2&quot;"/>
    <numFmt numFmtId="173" formatCode="0.0\ &quot;cm3&quot;"/>
    <numFmt numFmtId="174" formatCode="0\ &quot;Mpa&quot;"/>
    <numFmt numFmtId="175" formatCode="0\ &quot;bar&quot;"/>
    <numFmt numFmtId="176" formatCode="0\ &quot;kgf/cm2&quot;"/>
    <numFmt numFmtId="177" formatCode="0\ &quot;Tn&quot;"/>
    <numFmt numFmtId="178" formatCode="0\ &quot;KiloNewtons&quot;"/>
    <numFmt numFmtId="179" formatCode="0.00\ &quot;Kgf&quot;"/>
    <numFmt numFmtId="180" formatCode="0.00\ &quot;cm2&quot;"/>
    <numFmt numFmtId="181" formatCode="0\ &quot;Kgf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72" fontId="0" fillId="5" borderId="1" xfId="0" applyNumberFormat="1" applyFill="1" applyBorder="1"/>
    <xf numFmtId="173" fontId="0" fillId="5" borderId="1" xfId="0" applyNumberFormat="1" applyFill="1" applyBorder="1"/>
    <xf numFmtId="165" fontId="0" fillId="5" borderId="1" xfId="0" applyNumberFormat="1" applyFill="1" applyBorder="1"/>
    <xf numFmtId="170" fontId="0" fillId="5" borderId="1" xfId="0" applyNumberFormat="1" applyFill="1" applyBorder="1"/>
    <xf numFmtId="0" fontId="0" fillId="0" borderId="1" xfId="0" quotePrefix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4" xfId="0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71" fontId="0" fillId="8" borderId="1" xfId="0" applyNumberFormat="1" applyFill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168" fontId="0" fillId="8" borderId="1" xfId="0" applyNumberFormat="1" applyFill="1" applyBorder="1" applyAlignment="1">
      <alignment horizontal="center"/>
    </xf>
    <xf numFmtId="167" fontId="0" fillId="8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4" fontId="0" fillId="8" borderId="2" xfId="0" applyNumberFormat="1" applyFill="1" applyBorder="1" applyAlignment="1">
      <alignment horizontal="center"/>
    </xf>
    <xf numFmtId="174" fontId="0" fillId="8" borderId="3" xfId="0" applyNumberFormat="1" applyFill="1" applyBorder="1" applyAlignment="1">
      <alignment horizontal="center"/>
    </xf>
    <xf numFmtId="170" fontId="0" fillId="8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8" borderId="1" xfId="0" applyNumberFormat="1" applyFill="1" applyBorder="1" applyAlignment="1">
      <alignment horizontal="right"/>
    </xf>
    <xf numFmtId="177" fontId="0" fillId="8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174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166" fontId="0" fillId="8" borderId="1" xfId="0" applyNumberFormat="1" applyFill="1" applyBorder="1" applyAlignment="1">
      <alignment horizontal="right"/>
    </xf>
    <xf numFmtId="181" fontId="0" fillId="5" borderId="1" xfId="0" applyNumberFormat="1" applyFill="1" applyBorder="1" applyAlignment="1">
      <alignment horizontal="center"/>
    </xf>
    <xf numFmtId="176" fontId="0" fillId="5" borderId="1" xfId="0" applyNumberForma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80" fontId="1" fillId="0" borderId="1" xfId="0" applyNumberFormat="1" applyFont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4"/>
  <sheetViews>
    <sheetView tabSelected="1" zoomScale="162" zoomScaleNormal="162" workbookViewId="0">
      <selection activeCell="L18" sqref="L18:M18"/>
    </sheetView>
  </sheetViews>
  <sheetFormatPr baseColWidth="10" defaultColWidth="9.140625" defaultRowHeight="15" x14ac:dyDescent="0.25"/>
  <cols>
    <col min="1" max="1" width="4.5703125" customWidth="1"/>
    <col min="2" max="2" width="2.7109375" bestFit="1" customWidth="1"/>
    <col min="3" max="3" width="1.42578125" customWidth="1"/>
    <col min="4" max="4" width="4.85546875" customWidth="1"/>
    <col min="5" max="9" width="6.28515625" customWidth="1"/>
    <col min="10" max="10" width="5.28515625" customWidth="1"/>
    <col min="11" max="11" width="8.5703125" bestFit="1" customWidth="1"/>
    <col min="12" max="12" width="9.140625" customWidth="1"/>
    <col min="13" max="13" width="9.28515625" customWidth="1"/>
    <col min="14" max="14" width="8.5703125" customWidth="1"/>
    <col min="15" max="16" width="8.140625" customWidth="1"/>
  </cols>
  <sheetData>
    <row r="2" spans="2:15" s="9" customFormat="1" x14ac:dyDescent="0.25">
      <c r="B2" s="10"/>
      <c r="C2" s="10"/>
      <c r="D2" s="10" t="s">
        <v>15</v>
      </c>
      <c r="E2" s="10" t="s">
        <v>16</v>
      </c>
      <c r="F2" s="10" t="s">
        <v>17</v>
      </c>
      <c r="G2" s="10" t="s">
        <v>18</v>
      </c>
      <c r="H2" s="10" t="s">
        <v>19</v>
      </c>
      <c r="I2" s="10" t="s">
        <v>20</v>
      </c>
      <c r="J2" s="10" t="s">
        <v>21</v>
      </c>
      <c r="K2" s="10" t="s">
        <v>22</v>
      </c>
      <c r="L2" s="10" t="s">
        <v>23</v>
      </c>
      <c r="M2" s="10" t="s">
        <v>24</v>
      </c>
      <c r="N2" s="10" t="s">
        <v>25</v>
      </c>
      <c r="O2"/>
    </row>
    <row r="3" spans="2:15" ht="7.5" customHeight="1" x14ac:dyDescent="0.25">
      <c r="B3" s="12"/>
    </row>
    <row r="4" spans="2:15" x14ac:dyDescent="0.25">
      <c r="B4" s="11">
        <v>4</v>
      </c>
      <c r="G4" s="22" t="s">
        <v>36</v>
      </c>
      <c r="H4" s="22"/>
      <c r="L4" s="3" t="s">
        <v>7</v>
      </c>
      <c r="M4" s="3" t="s">
        <v>8</v>
      </c>
      <c r="N4" s="3" t="s">
        <v>29</v>
      </c>
    </row>
    <row r="5" spans="2:15" x14ac:dyDescent="0.25">
      <c r="B5" s="11">
        <v>5</v>
      </c>
      <c r="D5" s="19" t="s">
        <v>2</v>
      </c>
      <c r="E5" s="19"/>
      <c r="F5" s="19"/>
      <c r="G5" s="19" t="s">
        <v>35</v>
      </c>
      <c r="H5" s="19"/>
      <c r="J5" s="19" t="s">
        <v>9</v>
      </c>
      <c r="K5" s="19"/>
      <c r="L5" s="17">
        <v>350</v>
      </c>
      <c r="M5" s="17">
        <v>80</v>
      </c>
      <c r="N5" s="17">
        <v>120</v>
      </c>
    </row>
    <row r="6" spans="2:15" x14ac:dyDescent="0.25">
      <c r="B6" s="11">
        <v>6</v>
      </c>
      <c r="D6" s="19" t="s">
        <v>26</v>
      </c>
      <c r="E6" s="19"/>
      <c r="F6" s="19"/>
      <c r="G6" s="23">
        <v>46</v>
      </c>
      <c r="H6" s="24"/>
      <c r="J6" s="19" t="s">
        <v>34</v>
      </c>
      <c r="K6" s="19"/>
      <c r="L6" s="7">
        <f>G7+1</f>
        <v>2</v>
      </c>
      <c r="M6" s="7">
        <f>L6</f>
        <v>2</v>
      </c>
      <c r="N6" s="17">
        <v>5</v>
      </c>
    </row>
    <row r="7" spans="2:15" x14ac:dyDescent="0.25">
      <c r="B7" s="11">
        <v>7</v>
      </c>
      <c r="D7" s="19" t="s">
        <v>13</v>
      </c>
      <c r="E7" s="19"/>
      <c r="F7" s="19"/>
      <c r="G7" s="25">
        <v>1</v>
      </c>
      <c r="H7" s="25"/>
      <c r="J7" s="19" t="s">
        <v>14</v>
      </c>
      <c r="K7" s="19"/>
      <c r="L7" s="4">
        <f>L6*L5/100</f>
        <v>7</v>
      </c>
      <c r="M7" s="4">
        <f>M6*M5/100</f>
        <v>1.6</v>
      </c>
      <c r="N7" s="4">
        <f>3.14*N6*N6/4/100</f>
        <v>0.19625000000000001</v>
      </c>
    </row>
    <row r="8" spans="2:15" x14ac:dyDescent="0.25">
      <c r="B8" s="11">
        <v>8</v>
      </c>
      <c r="D8" s="19" t="s">
        <v>14</v>
      </c>
      <c r="E8" s="19"/>
      <c r="F8" s="19"/>
      <c r="G8" s="26">
        <v>25</v>
      </c>
      <c r="H8" s="26"/>
      <c r="J8" s="19" t="s">
        <v>0</v>
      </c>
      <c r="K8" s="19"/>
      <c r="L8" s="5">
        <f>3.14*L6*L6/4*L5/1000</f>
        <v>1.099</v>
      </c>
      <c r="M8" s="5">
        <f>3.14*M6*M6/4*M5/1000</f>
        <v>0.25120000000000003</v>
      </c>
      <c r="N8" s="6">
        <f>N7*N5/10</f>
        <v>2.355</v>
      </c>
    </row>
    <row r="9" spans="2:15" x14ac:dyDescent="0.25">
      <c r="B9" s="11">
        <v>9</v>
      </c>
      <c r="D9" s="19" t="s">
        <v>0</v>
      </c>
      <c r="E9" s="19"/>
      <c r="F9" s="19"/>
      <c r="G9" s="20">
        <v>12</v>
      </c>
      <c r="H9" s="20"/>
    </row>
    <row r="10" spans="2:15" x14ac:dyDescent="0.25">
      <c r="B10" s="11">
        <v>10</v>
      </c>
      <c r="D10" s="19" t="s">
        <v>27</v>
      </c>
      <c r="E10" s="19"/>
      <c r="F10" s="19"/>
      <c r="G10" s="21">
        <v>12</v>
      </c>
      <c r="H10" s="21"/>
    </row>
    <row r="11" spans="2:15" x14ac:dyDescent="0.25">
      <c r="B11" s="11">
        <v>11</v>
      </c>
      <c r="J11" s="27" t="s">
        <v>43</v>
      </c>
      <c r="K11" s="27"/>
      <c r="L11" s="27"/>
      <c r="M11" s="27"/>
    </row>
    <row r="12" spans="2:15" x14ac:dyDescent="0.25">
      <c r="B12" s="11">
        <v>12</v>
      </c>
      <c r="D12" s="36" t="s">
        <v>32</v>
      </c>
      <c r="E12" s="36"/>
      <c r="F12" s="36"/>
      <c r="G12" s="36"/>
      <c r="H12" s="36"/>
      <c r="J12" s="19" t="s">
        <v>38</v>
      </c>
      <c r="K12" s="19"/>
      <c r="L12" s="38">
        <f>L31</f>
        <v>99998.880860000005</v>
      </c>
      <c r="M12" s="38"/>
    </row>
    <row r="13" spans="2:15" x14ac:dyDescent="0.25">
      <c r="B13" s="11">
        <v>13</v>
      </c>
      <c r="D13" s="19" t="s">
        <v>31</v>
      </c>
      <c r="E13" s="19"/>
      <c r="F13" s="19"/>
      <c r="G13" s="29">
        <v>100</v>
      </c>
      <c r="H13" s="29"/>
      <c r="J13" s="19" t="s">
        <v>4</v>
      </c>
      <c r="K13" s="19"/>
      <c r="L13" s="39">
        <f>L32</f>
        <v>469.07119999999998</v>
      </c>
      <c r="M13" s="39"/>
    </row>
    <row r="14" spans="2:15" ht="15.75" thickBot="1" x14ac:dyDescent="0.3">
      <c r="B14" s="11">
        <v>14</v>
      </c>
      <c r="D14" s="19" t="s">
        <v>33</v>
      </c>
      <c r="E14" s="19"/>
      <c r="F14" s="37">
        <v>500</v>
      </c>
      <c r="G14" s="37"/>
      <c r="H14" s="37"/>
      <c r="L14" s="40">
        <f>L12/L13*0.8</f>
        <v>170.54789270370895</v>
      </c>
      <c r="M14" s="40"/>
    </row>
    <row r="15" spans="2:15" ht="15.75" thickBot="1" x14ac:dyDescent="0.3">
      <c r="B15" s="11">
        <v>15</v>
      </c>
      <c r="D15" s="19" t="s">
        <v>30</v>
      </c>
      <c r="E15" s="19"/>
      <c r="F15" s="19"/>
      <c r="G15" s="28">
        <v>100</v>
      </c>
      <c r="H15" s="28"/>
      <c r="J15" s="19" t="s">
        <v>28</v>
      </c>
      <c r="K15" s="30"/>
      <c r="L15" s="31">
        <f>ROUNDDOWN(L14/G8,0)</f>
        <v>6</v>
      </c>
      <c r="M15" s="32"/>
    </row>
    <row r="16" spans="2:15" x14ac:dyDescent="0.25">
      <c r="B16" s="11"/>
    </row>
    <row r="17" spans="2:13" ht="12.75" customHeight="1" x14ac:dyDescent="0.25">
      <c r="B17" s="11">
        <v>17</v>
      </c>
      <c r="E17" s="22" t="s">
        <v>1</v>
      </c>
      <c r="F17" s="22"/>
      <c r="G17" s="22"/>
      <c r="H17" s="22"/>
      <c r="I17" s="22"/>
      <c r="J17" s="22"/>
    </row>
    <row r="18" spans="2:13" ht="15" customHeight="1" x14ac:dyDescent="0.25">
      <c r="B18" s="11">
        <v>18</v>
      </c>
      <c r="E18" s="19" t="s">
        <v>36</v>
      </c>
      <c r="F18" s="19"/>
      <c r="G18" s="19" t="s">
        <v>39</v>
      </c>
      <c r="H18" s="19"/>
      <c r="I18" s="19" t="s">
        <v>5</v>
      </c>
      <c r="J18" s="19"/>
      <c r="L18" s="41" t="s">
        <v>6</v>
      </c>
      <c r="M18" s="41"/>
    </row>
    <row r="19" spans="2:13" ht="15" customHeight="1" x14ac:dyDescent="0.25">
      <c r="B19" s="11">
        <v>19</v>
      </c>
      <c r="D19" s="2" t="s">
        <v>40</v>
      </c>
      <c r="E19" s="2" t="s">
        <v>11</v>
      </c>
      <c r="F19" s="2" t="s">
        <v>12</v>
      </c>
      <c r="G19" s="2" t="s">
        <v>11</v>
      </c>
      <c r="H19" s="2" t="s">
        <v>12</v>
      </c>
      <c r="I19" s="2" t="s">
        <v>11</v>
      </c>
      <c r="J19" s="2" t="s">
        <v>12</v>
      </c>
      <c r="K19" s="1" t="s">
        <v>3</v>
      </c>
      <c r="L19" s="14" t="s">
        <v>41</v>
      </c>
      <c r="M19" s="2" t="s">
        <v>0</v>
      </c>
    </row>
    <row r="20" spans="2:13" x14ac:dyDescent="0.25">
      <c r="B20" s="11">
        <v>20</v>
      </c>
      <c r="D20" s="13">
        <v>1</v>
      </c>
      <c r="E20" s="2">
        <f>D20*$G$9</f>
        <v>12</v>
      </c>
      <c r="F20" s="2">
        <f t="shared" ref="F20:F29" si="0">D20*$G$8</f>
        <v>25</v>
      </c>
      <c r="G20" s="15">
        <f>$N$8</f>
        <v>2.355</v>
      </c>
      <c r="H20" s="15">
        <f>$N$7</f>
        <v>0.19625000000000001</v>
      </c>
      <c r="I20" s="16">
        <f>INT(E20+G20)</f>
        <v>14</v>
      </c>
      <c r="J20" s="16">
        <f>INT(F20+H20)</f>
        <v>25</v>
      </c>
      <c r="K20" s="1">
        <f>MROUND((J20*$L$13),10)</f>
        <v>11730</v>
      </c>
      <c r="L20" s="16">
        <f>60/$G$10*D20</f>
        <v>5</v>
      </c>
      <c r="M20" s="16">
        <f>L20*$G$9</f>
        <v>60</v>
      </c>
    </row>
    <row r="21" spans="2:13" x14ac:dyDescent="0.25">
      <c r="B21" s="11">
        <v>21</v>
      </c>
      <c r="D21" s="2">
        <f>D20+1</f>
        <v>2</v>
      </c>
      <c r="E21" s="2">
        <f t="shared" ref="E21:E29" si="1">D21*$G$9</f>
        <v>24</v>
      </c>
      <c r="F21" s="2">
        <f t="shared" si="0"/>
        <v>50</v>
      </c>
      <c r="G21" s="15">
        <f t="shared" ref="G21:G29" si="2">$L$8+$N$8+$M$8*D21</f>
        <v>3.9563999999999999</v>
      </c>
      <c r="H21" s="15">
        <f t="shared" ref="H21:H29" si="3">$N$7+$M$7*D21+$L$7</f>
        <v>10.39625</v>
      </c>
      <c r="I21" s="16">
        <f t="shared" ref="I21:J29" si="4">INT(E21+G21)</f>
        <v>27</v>
      </c>
      <c r="J21" s="16">
        <f t="shared" si="4"/>
        <v>60</v>
      </c>
      <c r="K21" s="1">
        <f t="shared" ref="K21:K29" si="5">MROUND((J21*$L$13),10)</f>
        <v>28140</v>
      </c>
      <c r="L21" s="16">
        <f t="shared" ref="L21:L29" si="6">60/$G$10*D21</f>
        <v>10</v>
      </c>
      <c r="M21" s="16">
        <f t="shared" ref="M21:M29" si="7">L21*$G$9</f>
        <v>120</v>
      </c>
    </row>
    <row r="22" spans="2:13" x14ac:dyDescent="0.25">
      <c r="B22" s="11">
        <v>22</v>
      </c>
      <c r="D22" s="2">
        <f t="shared" ref="D22:D29" si="8">D21+1</f>
        <v>3</v>
      </c>
      <c r="E22" s="2">
        <f t="shared" si="1"/>
        <v>36</v>
      </c>
      <c r="F22" s="2">
        <f t="shared" si="0"/>
        <v>75</v>
      </c>
      <c r="G22" s="15">
        <f t="shared" si="2"/>
        <v>4.2075999999999993</v>
      </c>
      <c r="H22" s="15">
        <f t="shared" si="3"/>
        <v>11.99625</v>
      </c>
      <c r="I22" s="16">
        <f t="shared" si="4"/>
        <v>40</v>
      </c>
      <c r="J22" s="16">
        <f t="shared" si="4"/>
        <v>86</v>
      </c>
      <c r="K22" s="1">
        <f t="shared" si="5"/>
        <v>40340</v>
      </c>
      <c r="L22" s="16">
        <f t="shared" si="6"/>
        <v>15</v>
      </c>
      <c r="M22" s="16">
        <f t="shared" si="7"/>
        <v>180</v>
      </c>
    </row>
    <row r="23" spans="2:13" x14ac:dyDescent="0.25">
      <c r="B23" s="11">
        <v>23</v>
      </c>
      <c r="D23" s="2">
        <f t="shared" si="8"/>
        <v>4</v>
      </c>
      <c r="E23" s="2">
        <f t="shared" si="1"/>
        <v>48</v>
      </c>
      <c r="F23" s="2">
        <f t="shared" si="0"/>
        <v>100</v>
      </c>
      <c r="G23" s="15">
        <f t="shared" si="2"/>
        <v>4.4588000000000001</v>
      </c>
      <c r="H23" s="15">
        <f t="shared" si="3"/>
        <v>13.596250000000001</v>
      </c>
      <c r="I23" s="16">
        <f t="shared" si="4"/>
        <v>52</v>
      </c>
      <c r="J23" s="16">
        <f t="shared" si="4"/>
        <v>113</v>
      </c>
      <c r="K23" s="1">
        <f t="shared" si="5"/>
        <v>53010</v>
      </c>
      <c r="L23" s="16">
        <f t="shared" si="6"/>
        <v>20</v>
      </c>
      <c r="M23" s="16">
        <f t="shared" si="7"/>
        <v>240</v>
      </c>
    </row>
    <row r="24" spans="2:13" x14ac:dyDescent="0.25">
      <c r="B24" s="11">
        <v>24</v>
      </c>
      <c r="D24" s="2">
        <f t="shared" si="8"/>
        <v>5</v>
      </c>
      <c r="E24" s="2">
        <f t="shared" si="1"/>
        <v>60</v>
      </c>
      <c r="F24" s="2">
        <f t="shared" si="0"/>
        <v>125</v>
      </c>
      <c r="G24" s="15">
        <f t="shared" si="2"/>
        <v>4.71</v>
      </c>
      <c r="H24" s="15">
        <f t="shared" si="3"/>
        <v>15.196249999999999</v>
      </c>
      <c r="I24" s="16">
        <f t="shared" si="4"/>
        <v>64</v>
      </c>
      <c r="J24" s="16">
        <f t="shared" si="4"/>
        <v>140</v>
      </c>
      <c r="K24" s="1">
        <f t="shared" si="5"/>
        <v>65670</v>
      </c>
      <c r="L24" s="16">
        <f t="shared" si="6"/>
        <v>25</v>
      </c>
      <c r="M24" s="16">
        <f t="shared" si="7"/>
        <v>300</v>
      </c>
    </row>
    <row r="25" spans="2:13" x14ac:dyDescent="0.25">
      <c r="B25" s="11">
        <v>25</v>
      </c>
      <c r="D25" s="2">
        <f t="shared" si="8"/>
        <v>6</v>
      </c>
      <c r="E25" s="2">
        <f t="shared" si="1"/>
        <v>72</v>
      </c>
      <c r="F25" s="2">
        <f t="shared" si="0"/>
        <v>150</v>
      </c>
      <c r="G25" s="15">
        <f t="shared" si="2"/>
        <v>4.9611999999999998</v>
      </c>
      <c r="H25" s="15">
        <f t="shared" si="3"/>
        <v>16.796250000000001</v>
      </c>
      <c r="I25" s="16">
        <f t="shared" si="4"/>
        <v>76</v>
      </c>
      <c r="J25" s="16">
        <f t="shared" si="4"/>
        <v>166</v>
      </c>
      <c r="K25" s="1">
        <f t="shared" si="5"/>
        <v>77870</v>
      </c>
      <c r="L25" s="16">
        <f t="shared" si="6"/>
        <v>30</v>
      </c>
      <c r="M25" s="16">
        <f t="shared" si="7"/>
        <v>360</v>
      </c>
    </row>
    <row r="26" spans="2:13" x14ac:dyDescent="0.25">
      <c r="B26" s="11">
        <v>26</v>
      </c>
      <c r="D26" s="2">
        <f t="shared" si="8"/>
        <v>7</v>
      </c>
      <c r="E26" s="2">
        <f t="shared" si="1"/>
        <v>84</v>
      </c>
      <c r="F26" s="2">
        <f t="shared" si="0"/>
        <v>175</v>
      </c>
      <c r="G26" s="15">
        <f t="shared" si="2"/>
        <v>5.2123999999999997</v>
      </c>
      <c r="H26" s="15">
        <f t="shared" si="3"/>
        <v>18.396250000000002</v>
      </c>
      <c r="I26" s="16">
        <f t="shared" si="4"/>
        <v>89</v>
      </c>
      <c r="J26" s="16">
        <f t="shared" si="4"/>
        <v>193</v>
      </c>
      <c r="K26" s="1">
        <f t="shared" si="5"/>
        <v>90530</v>
      </c>
      <c r="L26" s="16">
        <f t="shared" si="6"/>
        <v>35</v>
      </c>
      <c r="M26" s="16">
        <f t="shared" si="7"/>
        <v>420</v>
      </c>
    </row>
    <row r="27" spans="2:13" x14ac:dyDescent="0.25">
      <c r="B27" s="11">
        <v>27</v>
      </c>
      <c r="D27" s="2">
        <f t="shared" si="8"/>
        <v>8</v>
      </c>
      <c r="E27" s="2">
        <f t="shared" si="1"/>
        <v>96</v>
      </c>
      <c r="F27" s="2">
        <f t="shared" si="0"/>
        <v>200</v>
      </c>
      <c r="G27" s="15">
        <f t="shared" si="2"/>
        <v>5.4635999999999996</v>
      </c>
      <c r="H27" s="15">
        <f t="shared" si="3"/>
        <v>19.99625</v>
      </c>
      <c r="I27" s="16">
        <f t="shared" si="4"/>
        <v>101</v>
      </c>
      <c r="J27" s="16">
        <f t="shared" si="4"/>
        <v>219</v>
      </c>
      <c r="K27" s="1">
        <f t="shared" si="5"/>
        <v>102730</v>
      </c>
      <c r="L27" s="16">
        <f t="shared" si="6"/>
        <v>40</v>
      </c>
      <c r="M27" s="16">
        <f t="shared" si="7"/>
        <v>480</v>
      </c>
    </row>
    <row r="28" spans="2:13" x14ac:dyDescent="0.25">
      <c r="B28" s="11">
        <v>28</v>
      </c>
      <c r="D28" s="2">
        <f t="shared" si="8"/>
        <v>9</v>
      </c>
      <c r="E28" s="2">
        <f t="shared" si="1"/>
        <v>108</v>
      </c>
      <c r="F28" s="2">
        <f t="shared" si="0"/>
        <v>225</v>
      </c>
      <c r="G28" s="15">
        <f t="shared" si="2"/>
        <v>5.7148000000000003</v>
      </c>
      <c r="H28" s="15">
        <f t="shared" si="3"/>
        <v>21.596249999999998</v>
      </c>
      <c r="I28" s="16">
        <f t="shared" si="4"/>
        <v>113</v>
      </c>
      <c r="J28" s="16">
        <f t="shared" si="4"/>
        <v>246</v>
      </c>
      <c r="K28" s="1">
        <f t="shared" si="5"/>
        <v>115390</v>
      </c>
      <c r="L28" s="16">
        <f t="shared" si="6"/>
        <v>45</v>
      </c>
      <c r="M28" s="16">
        <f t="shared" si="7"/>
        <v>540</v>
      </c>
    </row>
    <row r="29" spans="2:13" x14ac:dyDescent="0.25">
      <c r="B29" s="11">
        <v>29</v>
      </c>
      <c r="D29" s="2">
        <f t="shared" si="8"/>
        <v>10</v>
      </c>
      <c r="E29" s="2">
        <f t="shared" si="1"/>
        <v>120</v>
      </c>
      <c r="F29" s="2">
        <f t="shared" si="0"/>
        <v>250</v>
      </c>
      <c r="G29" s="15">
        <f t="shared" si="2"/>
        <v>5.9660000000000002</v>
      </c>
      <c r="H29" s="15">
        <f t="shared" si="3"/>
        <v>23.196249999999999</v>
      </c>
      <c r="I29" s="16">
        <f t="shared" si="4"/>
        <v>125</v>
      </c>
      <c r="J29" s="16">
        <f t="shared" si="4"/>
        <v>273</v>
      </c>
      <c r="K29" s="1">
        <f t="shared" si="5"/>
        <v>128060</v>
      </c>
      <c r="L29" s="16">
        <f t="shared" si="6"/>
        <v>50</v>
      </c>
      <c r="M29" s="16">
        <f t="shared" si="7"/>
        <v>600</v>
      </c>
    </row>
    <row r="30" spans="2:13" x14ac:dyDescent="0.25">
      <c r="B30" s="11">
        <v>30</v>
      </c>
    </row>
    <row r="31" spans="2:13" x14ac:dyDescent="0.25">
      <c r="B31" s="11">
        <v>31</v>
      </c>
      <c r="D31" s="1" t="s">
        <v>37</v>
      </c>
      <c r="E31" s="35">
        <f>G13</f>
        <v>100</v>
      </c>
      <c r="F31" s="35"/>
      <c r="G31" s="8" t="s">
        <v>10</v>
      </c>
      <c r="H31" s="44">
        <f>E31*9.8066</f>
        <v>980.66</v>
      </c>
      <c r="I31" s="44"/>
      <c r="J31" s="44"/>
      <c r="K31" s="8" t="s">
        <v>10</v>
      </c>
      <c r="L31" s="45">
        <f>H31*101.971</f>
        <v>99998.880860000005</v>
      </c>
      <c r="M31" s="45"/>
    </row>
    <row r="32" spans="2:13" x14ac:dyDescent="0.25">
      <c r="B32" s="11">
        <v>32</v>
      </c>
      <c r="D32" s="1" t="s">
        <v>42</v>
      </c>
      <c r="E32" s="33">
        <f>G6</f>
        <v>46</v>
      </c>
      <c r="F32" s="33"/>
      <c r="G32" s="8" t="s">
        <v>10</v>
      </c>
      <c r="H32" s="43">
        <f>E32*10</f>
        <v>460</v>
      </c>
      <c r="I32" s="43"/>
      <c r="J32" s="43"/>
      <c r="K32" s="8" t="s">
        <v>10</v>
      </c>
      <c r="L32" s="34">
        <f>H32*1.01972</f>
        <v>469.07119999999998</v>
      </c>
      <c r="M32" s="34"/>
    </row>
    <row r="33" spans="11:13" x14ac:dyDescent="0.25">
      <c r="L33" s="46">
        <f>L31/L32</f>
        <v>213.18486587963619</v>
      </c>
      <c r="M33" s="46"/>
    </row>
    <row r="34" spans="11:13" x14ac:dyDescent="0.25">
      <c r="K34" s="18">
        <v>0.8</v>
      </c>
      <c r="L34" s="42">
        <f>L33*0.8</f>
        <v>170.54789270370895</v>
      </c>
      <c r="M34" s="42"/>
    </row>
  </sheetData>
  <mergeCells count="45">
    <mergeCell ref="L34:M34"/>
    <mergeCell ref="L33:M33"/>
    <mergeCell ref="L18:M18"/>
    <mergeCell ref="E31:F31"/>
    <mergeCell ref="H31:J31"/>
    <mergeCell ref="L31:M31"/>
    <mergeCell ref="H32:J32"/>
    <mergeCell ref="L32:M32"/>
    <mergeCell ref="E18:F18"/>
    <mergeCell ref="G18:H18"/>
    <mergeCell ref="I18:J18"/>
    <mergeCell ref="D15:F15"/>
    <mergeCell ref="G15:H15"/>
    <mergeCell ref="J15:K15"/>
    <mergeCell ref="L15:M15"/>
    <mergeCell ref="E17:J17"/>
    <mergeCell ref="L12:M12"/>
    <mergeCell ref="D13:F13"/>
    <mergeCell ref="G13:H13"/>
    <mergeCell ref="L13:M13"/>
    <mergeCell ref="D14:E14"/>
    <mergeCell ref="F14:H14"/>
    <mergeCell ref="L14:M14"/>
    <mergeCell ref="D7:F7"/>
    <mergeCell ref="G7:H7"/>
    <mergeCell ref="J7:K7"/>
    <mergeCell ref="D8:F8"/>
    <mergeCell ref="G8:H8"/>
    <mergeCell ref="J8:K8"/>
    <mergeCell ref="G4:H4"/>
    <mergeCell ref="D5:F5"/>
    <mergeCell ref="G5:H5"/>
    <mergeCell ref="E32:F32"/>
    <mergeCell ref="J5:K5"/>
    <mergeCell ref="D6:F6"/>
    <mergeCell ref="G6:H6"/>
    <mergeCell ref="J6:K6"/>
    <mergeCell ref="J13:K13"/>
    <mergeCell ref="D12:H12"/>
    <mergeCell ref="J12:K12"/>
    <mergeCell ref="D9:F9"/>
    <mergeCell ref="G9:H9"/>
    <mergeCell ref="D10:F10"/>
    <mergeCell ref="G10:H10"/>
    <mergeCell ref="J11:M11"/>
  </mergeCells>
  <conditionalFormatting sqref="E20:E29 G20:I29">
    <cfRule type="cellIs" dxfId="4" priority="5" operator="greaterThan">
      <formula>$G$15</formula>
    </cfRule>
  </conditionalFormatting>
  <conditionalFormatting sqref="F20:F29">
    <cfRule type="cellIs" dxfId="3" priority="4" operator="greaterThan">
      <formula>$L$14</formula>
    </cfRule>
  </conditionalFormatting>
  <conditionalFormatting sqref="J20:J29">
    <cfRule type="cellIs" dxfId="2" priority="2" operator="greaterThan">
      <formula>$L$14</formula>
    </cfRule>
  </conditionalFormatting>
  <conditionalFormatting sqref="K20:K29">
    <cfRule type="cellIs" dxfId="1" priority="3" operator="greaterThan">
      <formula>$L$12</formula>
    </cfRule>
  </conditionalFormatting>
  <conditionalFormatting sqref="M20:M29">
    <cfRule type="cellIs" dxfId="0" priority="1" operator="greaterThan">
      <formula>$F$14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8075</cp:lastModifiedBy>
  <dcterms:created xsi:type="dcterms:W3CDTF">2013-10-03T17:30:15Z</dcterms:created>
  <dcterms:modified xsi:type="dcterms:W3CDTF">2025-01-15T16:21:29Z</dcterms:modified>
</cp:coreProperties>
</file>